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874" lockStructure="1" lockWindows="1"/>
  <bookViews>
    <workbookView xWindow="480" yWindow="45" windowWidth="22995" windowHeight="10035"/>
  </bookViews>
  <sheets>
    <sheet name="MAS-570" sheetId="1" r:id="rId1"/>
    <sheet name="MAS-1300" sheetId="3" r:id="rId2"/>
    <sheet name="Material Cost" sheetId="2" r:id="rId3"/>
  </sheets>
  <definedNames>
    <definedName name="_xlnm.Print_Area" localSheetId="1">'MAS-1300'!$A$1:$F$32</definedName>
    <definedName name="_xlnm.Print_Area" localSheetId="0">'MAS-570'!$A$1:$E$32</definedName>
  </definedNames>
  <calcPr calcId="145621"/>
</workbook>
</file>

<file path=xl/calcChain.xml><?xml version="1.0" encoding="utf-8"?>
<calcChain xmlns="http://schemas.openxmlformats.org/spreadsheetml/2006/main">
  <c r="E14" i="1" l="1"/>
  <c r="E14" i="3"/>
  <c r="D22" i="1"/>
  <c r="D22" i="3"/>
  <c r="F22" i="3" s="1"/>
  <c r="C26" i="3"/>
  <c r="D21" i="3"/>
  <c r="E16" i="3"/>
  <c r="E15" i="3"/>
  <c r="E13" i="3"/>
  <c r="E11" i="3"/>
  <c r="E8" i="3"/>
  <c r="E7" i="3"/>
  <c r="E6" i="3"/>
  <c r="E5" i="3"/>
  <c r="E4" i="3"/>
  <c r="C26" i="1"/>
  <c r="E16" i="1"/>
  <c r="E15" i="1"/>
  <c r="E13" i="1"/>
  <c r="E11" i="1"/>
  <c r="E5" i="1"/>
  <c r="E8" i="1"/>
  <c r="E7" i="1"/>
  <c r="E6" i="1"/>
  <c r="E4" i="1"/>
  <c r="E21" i="1"/>
  <c r="E22" i="1"/>
  <c r="D21" i="1"/>
  <c r="E24" i="1" l="1"/>
  <c r="D24" i="1"/>
  <c r="D24" i="3"/>
  <c r="E18" i="3"/>
  <c r="C29" i="3" s="1"/>
  <c r="E22" i="3"/>
  <c r="E21" i="3"/>
  <c r="E24" i="3" s="1"/>
  <c r="F21" i="3"/>
  <c r="F24" i="3" s="1"/>
  <c r="F22" i="1"/>
  <c r="F21" i="1"/>
  <c r="F24" i="1" s="1"/>
  <c r="E18" i="1"/>
  <c r="C31" i="1" l="1"/>
  <c r="C30" i="1"/>
  <c r="C32" i="1"/>
  <c r="C29" i="1"/>
  <c r="C31" i="3"/>
  <c r="C32" i="3"/>
  <c r="C30" i="3"/>
</calcChain>
</file>

<file path=xl/sharedStrings.xml><?xml version="1.0" encoding="utf-8"?>
<sst xmlns="http://schemas.openxmlformats.org/spreadsheetml/2006/main" count="118" uniqueCount="53">
  <si>
    <t>MAS-570</t>
  </si>
  <si>
    <t>MAS-1300</t>
  </si>
  <si>
    <t>Material Cost</t>
  </si>
  <si>
    <t>Concrete (slab/pad) - 4,000 PSI with 3/4 inch minus aggregate</t>
  </si>
  <si>
    <t>Concrete (foundation/footing) - 4,000 PSI with 3/4 inch minus aggregate</t>
  </si>
  <si>
    <t>Rebar (foundation/footing) - #3 (0.375 inch)</t>
  </si>
  <si>
    <t>Rebar (foundation/footing) - #4 (0.500 inch)</t>
  </si>
  <si>
    <t>Rebar (slab/pad) - #3 (0.075 inch)</t>
  </si>
  <si>
    <t>UNITS</t>
  </si>
  <si>
    <t>DESCRIPTION</t>
  </si>
  <si>
    <t>Cubic Yards</t>
  </si>
  <si>
    <t>Linear Feet</t>
  </si>
  <si>
    <t>FOOTING &amp; FOUNDATION PAD</t>
  </si>
  <si>
    <t>STRUCTURE</t>
  </si>
  <si>
    <t>Concrete (shotcrete) - 3/8 inch to 5/16 inch (11/32 +- 1/16 inch)</t>
  </si>
  <si>
    <t>Concrete Admix water proofing (consult engineer)</t>
  </si>
  <si>
    <t>Rebar - #3 (0.375 inch)</t>
  </si>
  <si>
    <t>Rebar - #4 (0.500 inch)</t>
  </si>
  <si>
    <t>Rebar Wire Ties</t>
  </si>
  <si>
    <t>Rebar Chairs - 1 1/2 inch plastic</t>
  </si>
  <si>
    <t>Pieces</t>
  </si>
  <si>
    <t>2 LB Density Spray Foam</t>
  </si>
  <si>
    <t>2 LB Density Panel Foam</t>
  </si>
  <si>
    <t>Board Feet</t>
  </si>
  <si>
    <t>Consult with engineer</t>
  </si>
  <si>
    <t>=========</t>
  </si>
  <si>
    <t>Poured Concrete ($USD) per Cubic Yard Delivered</t>
  </si>
  <si>
    <t>Shotcrete ($USD)per Cubic Yard Delivered</t>
  </si>
  <si>
    <t>#3 Re-bar Cost Per Foot ($USD)</t>
  </si>
  <si>
    <t>#4 Re-bar Cost Per Foot ($USD)</t>
  </si>
  <si>
    <t>Re-Bar Wire Tie Cost Each ($USD)</t>
  </si>
  <si>
    <t>Re-Bar Chari Cost Each ($USD)</t>
  </si>
  <si>
    <t>2 LB Density Spray Insulation Cost Per Board Foot ($USD)</t>
  </si>
  <si>
    <t>2 LB Density Panel Insulation Cost Per Board Foot ($USD)</t>
  </si>
  <si>
    <t>Electrical Cost Per Foot ($USD)</t>
  </si>
  <si>
    <t>COST ($USD)</t>
  </si>
  <si>
    <t>INSULATION (OPTIONAL)</t>
  </si>
  <si>
    <t>TOTAL</t>
  </si>
  <si>
    <t>TOTAL MAS-570 WITH 1 INCH INSULATION</t>
  </si>
  <si>
    <t>1 INCH</t>
  </si>
  <si>
    <t>2 INCH</t>
  </si>
  <si>
    <t>3 INCH</t>
  </si>
  <si>
    <t>TOTAL MAS-570 WITH 2 INCH INSULATION</t>
  </si>
  <si>
    <t>TOTAL MAS-570 WITH 3 INCH INSULATION</t>
  </si>
  <si>
    <t>$USD w/o Labor</t>
  </si>
  <si>
    <t>MAS-570 CONFIGURATION</t>
  </si>
  <si>
    <t>QUANTITY</t>
  </si>
  <si>
    <t>TOTAL MAS-570 WITH NO INSULATION</t>
  </si>
  <si>
    <t>Please enter the costs for your region in the GREEN area</t>
  </si>
  <si>
    <t>ADEL Fee MAS-570 (1)</t>
  </si>
  <si>
    <t>ADEL Fee MAS-1300 (1)</t>
  </si>
  <si>
    <r>
      <t>(1) The </t>
    </r>
    <r>
      <rPr>
        <b/>
        <sz val="9.75"/>
        <color theme="1"/>
        <rFont val="Georgia"/>
        <family val="1"/>
      </rPr>
      <t>ADELS</t>
    </r>
    <r>
      <rPr>
        <sz val="11"/>
        <color theme="1"/>
        <rFont val="Calibri"/>
        <family val="2"/>
        <scheme val="minor"/>
      </rPr>
      <t> </t>
    </r>
    <r>
      <rPr>
        <b/>
        <sz val="9.75"/>
        <color theme="1"/>
        <rFont val="Georgia"/>
        <family val="1"/>
      </rPr>
      <t>Fee</t>
    </r>
    <r>
      <rPr>
        <sz val="11"/>
        <color theme="1"/>
        <rFont val="Calibri"/>
        <family val="2"/>
        <scheme val="minor"/>
      </rPr>
      <t xml:space="preserve"> covers the architecture, engineering, system plans, inspections, technical support, logistical support, Southern Utah University (SUU) royalty fee and warranty. </t>
    </r>
  </si>
  <si>
    <t>ADELS FEE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</si>
</sst>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#,##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.75"/>
      <color theme="1"/>
      <name val="Georgia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wrapText="1"/>
    </xf>
    <xf numFmtId="3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0" fillId="0" borderId="0" xfId="0" quotePrefix="1" applyNumberFormat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wrapText="1"/>
    </xf>
    <xf numFmtId="0" fontId="0" fillId="0" borderId="0" xfId="0" applyAlignment="1">
      <alignment horizontal="right"/>
    </xf>
    <xf numFmtId="166" fontId="0" fillId="0" borderId="0" xfId="0" applyNumberFormat="1" applyAlignment="1">
      <alignment horizontal="center"/>
    </xf>
    <xf numFmtId="0" fontId="7" fillId="0" borderId="0" xfId="0" applyFont="1"/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3" fillId="2" borderId="3" xfId="0" applyFont="1" applyFill="1" applyBorder="1"/>
    <xf numFmtId="164" fontId="3" fillId="2" borderId="4" xfId="0" applyNumberFormat="1" applyFont="1" applyFill="1" applyBorder="1" applyAlignment="1">
      <alignment horizontal="center"/>
    </xf>
    <xf numFmtId="0" fontId="3" fillId="2" borderId="5" xfId="0" applyFont="1" applyFill="1" applyBorder="1"/>
    <xf numFmtId="164" fontId="3" fillId="2" borderId="6" xfId="0" applyNumberFormat="1" applyFont="1" applyFill="1" applyBorder="1" applyAlignment="1">
      <alignment horizontal="center"/>
    </xf>
    <xf numFmtId="164" fontId="0" fillId="3" borderId="0" xfId="0" applyNumberFormat="1" applyFill="1" applyProtection="1">
      <protection locked="0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0" fillId="4" borderId="0" xfId="0" applyFill="1"/>
    <xf numFmtId="164" fontId="0" fillId="4" borderId="0" xfId="0" applyNumberFormat="1" applyFill="1"/>
    <xf numFmtId="164" fontId="5" fillId="4" borderId="0" xfId="0" applyNumberFormat="1" applyFont="1" applyFill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windowProtection="1" tabSelected="1" zoomScaleNormal="100" workbookViewId="0">
      <selection activeCell="B21" sqref="B21"/>
    </sheetView>
  </sheetViews>
  <sheetFormatPr defaultRowHeight="15" x14ac:dyDescent="0.25"/>
  <cols>
    <col min="1" max="1" width="3.7109375" customWidth="1"/>
    <col min="2" max="2" width="66.140625" customWidth="1"/>
    <col min="3" max="3" width="18.85546875" style="2" customWidth="1"/>
    <col min="4" max="4" width="13.28515625" style="4" customWidth="1"/>
    <col min="5" max="5" width="12" style="4" customWidth="1"/>
    <col min="6" max="6" width="10.42578125" customWidth="1"/>
  </cols>
  <sheetData>
    <row r="1" spans="1:11" ht="26.25" x14ac:dyDescent="0.4">
      <c r="A1" s="16" t="s">
        <v>0</v>
      </c>
    </row>
    <row r="2" spans="1:11" x14ac:dyDescent="0.25">
      <c r="B2" s="7" t="s">
        <v>9</v>
      </c>
      <c r="C2" s="8" t="s">
        <v>8</v>
      </c>
      <c r="D2" s="6" t="s">
        <v>46</v>
      </c>
      <c r="E2" s="6" t="s">
        <v>35</v>
      </c>
    </row>
    <row r="3" spans="1:11" x14ac:dyDescent="0.25">
      <c r="A3" s="3" t="s">
        <v>12</v>
      </c>
      <c r="B3" s="2"/>
    </row>
    <row r="4" spans="1:11" x14ac:dyDescent="0.25">
      <c r="B4" t="s">
        <v>4</v>
      </c>
      <c r="C4" s="2" t="s">
        <v>10</v>
      </c>
      <c r="D4" s="15">
        <v>8.5</v>
      </c>
      <c r="E4" s="12">
        <f>D4*'Material Cost'!$B$3</f>
        <v>722.5</v>
      </c>
      <c r="K4" s="4"/>
    </row>
    <row r="5" spans="1:11" x14ac:dyDescent="0.25">
      <c r="B5" t="s">
        <v>3</v>
      </c>
      <c r="C5" s="2" t="s">
        <v>10</v>
      </c>
      <c r="D5" s="15">
        <v>8.5</v>
      </c>
      <c r="E5" s="12">
        <f>D5*'Material Cost'!$B$3</f>
        <v>722.5</v>
      </c>
      <c r="K5" s="4"/>
    </row>
    <row r="6" spans="1:11" x14ac:dyDescent="0.25">
      <c r="B6" t="s">
        <v>5</v>
      </c>
      <c r="C6" s="2" t="s">
        <v>11</v>
      </c>
      <c r="D6" s="4">
        <v>202</v>
      </c>
      <c r="E6" s="12">
        <f>D6*'Material Cost'!$B$5</f>
        <v>46.46</v>
      </c>
      <c r="K6" s="4"/>
    </row>
    <row r="7" spans="1:11" x14ac:dyDescent="0.25">
      <c r="B7" t="s">
        <v>6</v>
      </c>
      <c r="C7" s="2" t="s">
        <v>11</v>
      </c>
      <c r="D7" s="4">
        <v>425</v>
      </c>
      <c r="E7" s="12">
        <f>D7*'Material Cost'!$B$6</f>
        <v>148.75</v>
      </c>
      <c r="K7" s="4"/>
    </row>
    <row r="8" spans="1:11" x14ac:dyDescent="0.25">
      <c r="B8" t="s">
        <v>7</v>
      </c>
      <c r="C8" s="2" t="s">
        <v>11</v>
      </c>
      <c r="D8" s="4">
        <v>922</v>
      </c>
      <c r="E8" s="12">
        <f>D8*'Material Cost'!$B$5</f>
        <v>212.06</v>
      </c>
      <c r="J8" s="4"/>
      <c r="K8" s="4"/>
    </row>
    <row r="9" spans="1:11" x14ac:dyDescent="0.25">
      <c r="E9" s="12"/>
      <c r="J9" s="4"/>
    </row>
    <row r="10" spans="1:11" x14ac:dyDescent="0.25">
      <c r="A10" s="3" t="s">
        <v>13</v>
      </c>
      <c r="E10" s="12"/>
      <c r="J10" s="4"/>
    </row>
    <row r="11" spans="1:11" x14ac:dyDescent="0.25">
      <c r="B11" t="s">
        <v>14</v>
      </c>
      <c r="C11" s="2" t="s">
        <v>10</v>
      </c>
      <c r="D11" s="4">
        <v>18</v>
      </c>
      <c r="E11" s="12">
        <f>D11*'Material Cost'!$B$4</f>
        <v>1620</v>
      </c>
      <c r="J11" s="4"/>
    </row>
    <row r="12" spans="1:11" ht="30" x14ac:dyDescent="0.25">
      <c r="B12" t="s">
        <v>15</v>
      </c>
      <c r="C12" s="2" t="s">
        <v>10</v>
      </c>
      <c r="D12" s="5" t="s">
        <v>24</v>
      </c>
      <c r="E12" s="13"/>
    </row>
    <row r="13" spans="1:11" x14ac:dyDescent="0.25">
      <c r="B13" t="s">
        <v>16</v>
      </c>
      <c r="C13" s="2" t="s">
        <v>11</v>
      </c>
      <c r="D13" s="4">
        <v>2067</v>
      </c>
      <c r="E13" s="12">
        <f>D13*'Material Cost'!$B$5</f>
        <v>475.41</v>
      </c>
      <c r="J13" s="4"/>
    </row>
    <row r="14" spans="1:11" x14ac:dyDescent="0.25">
      <c r="B14" t="s">
        <v>17</v>
      </c>
      <c r="C14" s="2" t="s">
        <v>11</v>
      </c>
      <c r="D14" s="4">
        <v>2204</v>
      </c>
      <c r="E14" s="12">
        <f>D14*'Material Cost'!$B$6</f>
        <v>771.4</v>
      </c>
      <c r="J14" s="4"/>
    </row>
    <row r="15" spans="1:11" x14ac:dyDescent="0.25">
      <c r="B15" t="s">
        <v>18</v>
      </c>
      <c r="C15" s="2" t="s">
        <v>20</v>
      </c>
      <c r="D15" s="4">
        <v>450</v>
      </c>
      <c r="E15" s="12">
        <f>D15*'Material Cost'!$B$7</f>
        <v>18</v>
      </c>
      <c r="J15" s="4"/>
    </row>
    <row r="16" spans="1:11" x14ac:dyDescent="0.25">
      <c r="B16" t="s">
        <v>19</v>
      </c>
      <c r="C16" s="2" t="s">
        <v>20</v>
      </c>
      <c r="D16" s="4">
        <v>175</v>
      </c>
      <c r="E16" s="12">
        <f>D16*'Material Cost'!$B$8</f>
        <v>40.25</v>
      </c>
      <c r="J16" s="4"/>
    </row>
    <row r="17" spans="1:6" x14ac:dyDescent="0.25">
      <c r="E17" s="9" t="s">
        <v>25</v>
      </c>
    </row>
    <row r="18" spans="1:6" x14ac:dyDescent="0.25">
      <c r="B18" s="14" t="s">
        <v>37</v>
      </c>
      <c r="E18" s="12">
        <f>SUM(E4:E16)</f>
        <v>4777.33</v>
      </c>
    </row>
    <row r="20" spans="1:6" x14ac:dyDescent="0.25">
      <c r="A20" s="3" t="s">
        <v>36</v>
      </c>
      <c r="D20" s="6" t="s">
        <v>39</v>
      </c>
      <c r="E20" s="6" t="s">
        <v>40</v>
      </c>
      <c r="F20" s="8" t="s">
        <v>41</v>
      </c>
    </row>
    <row r="21" spans="1:6" x14ac:dyDescent="0.25">
      <c r="B21" t="s">
        <v>21</v>
      </c>
      <c r="C21" s="2" t="s">
        <v>23</v>
      </c>
      <c r="D21" s="4">
        <f>1800/3</f>
        <v>600</v>
      </c>
      <c r="E21" s="4">
        <f>D21*2</f>
        <v>1200</v>
      </c>
      <c r="F21" s="4">
        <f>D21*3</f>
        <v>1800</v>
      </c>
    </row>
    <row r="22" spans="1:6" x14ac:dyDescent="0.25">
      <c r="B22" t="s">
        <v>22</v>
      </c>
      <c r="C22" s="2" t="s">
        <v>23</v>
      </c>
      <c r="D22" s="4">
        <f>3000/3</f>
        <v>1000</v>
      </c>
      <c r="E22" s="4">
        <f>D22*2</f>
        <v>2000</v>
      </c>
      <c r="F22" s="4">
        <f>D22*3</f>
        <v>3000</v>
      </c>
    </row>
    <row r="23" spans="1:6" x14ac:dyDescent="0.25">
      <c r="D23" s="9" t="s">
        <v>25</v>
      </c>
      <c r="E23" s="9" t="s">
        <v>25</v>
      </c>
      <c r="F23" s="9" t="s">
        <v>25</v>
      </c>
    </row>
    <row r="24" spans="1:6" x14ac:dyDescent="0.25">
      <c r="D24" s="12">
        <f>(D21*'Material Cost'!$B$9)+ (D22*'Material Cost'!$B$10)</f>
        <v>570</v>
      </c>
      <c r="E24" s="12">
        <f>(E21*'Material Cost'!$B$9)+ (E22*'Material Cost'!$B$10)</f>
        <v>1140</v>
      </c>
      <c r="F24" s="12">
        <f>(F21*'Material Cost'!$B$9)+ (F22*'Material Cost'!$B$10)</f>
        <v>1710</v>
      </c>
    </row>
    <row r="25" spans="1:6" x14ac:dyDescent="0.25">
      <c r="D25" s="12"/>
      <c r="E25" s="12"/>
      <c r="F25" s="12"/>
    </row>
    <row r="26" spans="1:6" x14ac:dyDescent="0.25">
      <c r="A26" s="3" t="s">
        <v>52</v>
      </c>
      <c r="C26" s="11">
        <f>'Material Cost'!B13</f>
        <v>2487</v>
      </c>
      <c r="D26" s="12"/>
      <c r="E26" s="12"/>
      <c r="F26" s="12"/>
    </row>
    <row r="27" spans="1:6" ht="15.75" thickBot="1" x14ac:dyDescent="0.3"/>
    <row r="28" spans="1:6" ht="24.95" customHeight="1" x14ac:dyDescent="0.3">
      <c r="B28" s="17" t="s">
        <v>45</v>
      </c>
      <c r="C28" s="18" t="s">
        <v>44</v>
      </c>
    </row>
    <row r="29" spans="1:6" ht="24.95" customHeight="1" x14ac:dyDescent="0.3">
      <c r="B29" s="19" t="s">
        <v>47</v>
      </c>
      <c r="C29" s="20">
        <f>E18+C26</f>
        <v>7264.33</v>
      </c>
    </row>
    <row r="30" spans="1:6" ht="24.95" customHeight="1" x14ac:dyDescent="0.3">
      <c r="B30" s="19" t="s">
        <v>38</v>
      </c>
      <c r="C30" s="20">
        <f>E18+D24+C26</f>
        <v>7834.33</v>
      </c>
    </row>
    <row r="31" spans="1:6" ht="24.95" customHeight="1" x14ac:dyDescent="0.3">
      <c r="B31" s="19" t="s">
        <v>42</v>
      </c>
      <c r="C31" s="20">
        <f>E18+E24+C26</f>
        <v>8404.33</v>
      </c>
    </row>
    <row r="32" spans="1:6" ht="24.95" customHeight="1" thickBot="1" x14ac:dyDescent="0.35">
      <c r="B32" s="21" t="s">
        <v>43</v>
      </c>
      <c r="C32" s="22">
        <f>E18+F24+C26</f>
        <v>8974.33</v>
      </c>
    </row>
    <row r="34" spans="2:3" ht="30.75" customHeight="1" x14ac:dyDescent="0.25">
      <c r="B34" s="30" t="s">
        <v>51</v>
      </c>
      <c r="C34" s="30"/>
    </row>
  </sheetData>
  <sheetProtection password="B874" sheet="1" objects="1" scenarios="1"/>
  <mergeCells count="1">
    <mergeCell ref="B34:C34"/>
  </mergeCells>
  <pageMargins left="0.7" right="0.7" top="0.75" bottom="0.75" header="0.3" footer="0.3"/>
  <pageSetup scale="80" orientation="portrait" horizontalDpi="1200" verticalDpi="1200" r:id="rId1"/>
  <headerFooter>
    <oddHeader xml:space="preserve">&amp;CMAS CONSTRUCTION COST CALCULATOR
</oddHeader>
    <oddFooter xml:space="preserve">&amp;L&amp;9&amp;F&amp;C&amp;D&amp;R&amp;9MAS PROPRIETARY, ALL RIGHTS RESERVED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windowProtection="1" topLeftCell="A13" zoomScaleNormal="100" workbookViewId="0">
      <selection activeCell="B34" sqref="B34:C34"/>
    </sheetView>
  </sheetViews>
  <sheetFormatPr defaultRowHeight="15" x14ac:dyDescent="0.25"/>
  <cols>
    <col min="1" max="1" width="3.5703125" customWidth="1"/>
    <col min="2" max="2" width="65.5703125" customWidth="1"/>
    <col min="3" max="3" width="19.85546875" customWidth="1"/>
    <col min="4" max="4" width="15.28515625" customWidth="1"/>
    <col min="5" max="5" width="14.5703125" customWidth="1"/>
  </cols>
  <sheetData>
    <row r="1" spans="1:5" ht="26.25" x14ac:dyDescent="0.4">
      <c r="A1" s="16" t="s">
        <v>1</v>
      </c>
      <c r="C1" s="2"/>
      <c r="D1" s="4"/>
      <c r="E1" s="4"/>
    </row>
    <row r="2" spans="1:5" x14ac:dyDescent="0.25">
      <c r="B2" s="7" t="s">
        <v>9</v>
      </c>
      <c r="C2" s="8" t="s">
        <v>8</v>
      </c>
      <c r="D2" s="6" t="s">
        <v>46</v>
      </c>
      <c r="E2" s="6" t="s">
        <v>35</v>
      </c>
    </row>
    <row r="3" spans="1:5" x14ac:dyDescent="0.25">
      <c r="A3" s="3" t="s">
        <v>12</v>
      </c>
      <c r="B3" s="2"/>
      <c r="C3" s="2"/>
      <c r="D3" s="4"/>
      <c r="E3" s="4"/>
    </row>
    <row r="4" spans="1:5" x14ac:dyDescent="0.25">
      <c r="B4" t="s">
        <v>4</v>
      </c>
      <c r="C4" s="2" t="s">
        <v>10</v>
      </c>
      <c r="D4" s="15">
        <v>17</v>
      </c>
      <c r="E4" s="12">
        <f>D4*'Material Cost'!$B$3</f>
        <v>1445</v>
      </c>
    </row>
    <row r="5" spans="1:5" x14ac:dyDescent="0.25">
      <c r="B5" t="s">
        <v>3</v>
      </c>
      <c r="C5" s="2" t="s">
        <v>10</v>
      </c>
      <c r="D5" s="15">
        <v>17</v>
      </c>
      <c r="E5" s="12">
        <f>D5*'Material Cost'!$B$3</f>
        <v>1445</v>
      </c>
    </row>
    <row r="6" spans="1:5" x14ac:dyDescent="0.25">
      <c r="B6" t="s">
        <v>5</v>
      </c>
      <c r="C6" s="2" t="s">
        <v>11</v>
      </c>
      <c r="D6" s="4">
        <v>417</v>
      </c>
      <c r="E6" s="12">
        <f>D6*'Material Cost'!$B$5</f>
        <v>95.910000000000011</v>
      </c>
    </row>
    <row r="7" spans="1:5" x14ac:dyDescent="0.25">
      <c r="B7" t="s">
        <v>6</v>
      </c>
      <c r="C7" s="2" t="s">
        <v>11</v>
      </c>
      <c r="D7" s="4">
        <v>879</v>
      </c>
      <c r="E7" s="12">
        <f>D7*'Material Cost'!$B$6</f>
        <v>307.64999999999998</v>
      </c>
    </row>
    <row r="8" spans="1:5" x14ac:dyDescent="0.25">
      <c r="B8" t="s">
        <v>7</v>
      </c>
      <c r="C8" s="2" t="s">
        <v>11</v>
      </c>
      <c r="D8" s="4">
        <v>1904</v>
      </c>
      <c r="E8" s="12">
        <f>D8*'Material Cost'!$B$5</f>
        <v>437.92</v>
      </c>
    </row>
    <row r="9" spans="1:5" x14ac:dyDescent="0.25">
      <c r="C9" s="2"/>
      <c r="D9" s="4"/>
      <c r="E9" s="12"/>
    </row>
    <row r="10" spans="1:5" x14ac:dyDescent="0.25">
      <c r="A10" s="3" t="s">
        <v>13</v>
      </c>
      <c r="C10" s="2"/>
      <c r="D10" s="4"/>
      <c r="E10" s="12"/>
    </row>
    <row r="11" spans="1:5" x14ac:dyDescent="0.25">
      <c r="B11" t="s">
        <v>14</v>
      </c>
      <c r="C11" s="2" t="s">
        <v>10</v>
      </c>
      <c r="D11" s="4">
        <v>50</v>
      </c>
      <c r="E11" s="12">
        <f>D11*'Material Cost'!$B$4</f>
        <v>4500</v>
      </c>
    </row>
    <row r="12" spans="1:5" x14ac:dyDescent="0.25">
      <c r="B12" t="s">
        <v>15</v>
      </c>
      <c r="C12" s="2" t="s">
        <v>10</v>
      </c>
      <c r="D12" s="29" t="s">
        <v>24</v>
      </c>
      <c r="E12" s="29"/>
    </row>
    <row r="13" spans="1:5" x14ac:dyDescent="0.25">
      <c r="B13" t="s">
        <v>16</v>
      </c>
      <c r="C13" s="2" t="s">
        <v>11</v>
      </c>
      <c r="D13" s="4">
        <v>4145</v>
      </c>
      <c r="E13" s="12">
        <f>D13*'Material Cost'!$B$5</f>
        <v>953.35</v>
      </c>
    </row>
    <row r="14" spans="1:5" x14ac:dyDescent="0.25">
      <c r="B14" t="s">
        <v>17</v>
      </c>
      <c r="C14" s="2" t="s">
        <v>11</v>
      </c>
      <c r="D14" s="4">
        <v>4008</v>
      </c>
      <c r="E14" s="12">
        <f>D14*'Material Cost'!$B$6</f>
        <v>1402.8</v>
      </c>
    </row>
    <row r="15" spans="1:5" x14ac:dyDescent="0.25">
      <c r="B15" t="s">
        <v>18</v>
      </c>
      <c r="C15" s="2" t="s">
        <v>20</v>
      </c>
      <c r="D15" s="4">
        <v>1000</v>
      </c>
      <c r="E15" s="12">
        <f>D15*'Material Cost'!$B$7</f>
        <v>40</v>
      </c>
    </row>
    <row r="16" spans="1:5" x14ac:dyDescent="0.25">
      <c r="B16" t="s">
        <v>19</v>
      </c>
      <c r="C16" s="2" t="s">
        <v>20</v>
      </c>
      <c r="D16" s="4">
        <v>325</v>
      </c>
      <c r="E16" s="12">
        <f>D16*'Material Cost'!$B$8</f>
        <v>74.75</v>
      </c>
    </row>
    <row r="17" spans="1:6" x14ac:dyDescent="0.25">
      <c r="C17" s="2"/>
      <c r="D17" s="4"/>
      <c r="E17" s="9" t="s">
        <v>25</v>
      </c>
    </row>
    <row r="18" spans="1:6" x14ac:dyDescent="0.25">
      <c r="B18" s="14" t="s">
        <v>37</v>
      </c>
      <c r="C18" s="2"/>
      <c r="D18" s="4"/>
      <c r="E18" s="12">
        <f>SUM(E4:E16)</f>
        <v>10702.38</v>
      </c>
    </row>
    <row r="19" spans="1:6" x14ac:dyDescent="0.25">
      <c r="C19" s="2"/>
      <c r="D19" s="4"/>
      <c r="E19" s="4"/>
    </row>
    <row r="20" spans="1:6" x14ac:dyDescent="0.25">
      <c r="A20" s="3" t="s">
        <v>36</v>
      </c>
      <c r="C20" s="2"/>
      <c r="D20" s="6" t="s">
        <v>39</v>
      </c>
      <c r="E20" s="6" t="s">
        <v>40</v>
      </c>
      <c r="F20" s="8" t="s">
        <v>41</v>
      </c>
    </row>
    <row r="21" spans="1:6" x14ac:dyDescent="0.25">
      <c r="B21" t="s">
        <v>21</v>
      </c>
      <c r="C21" s="2" t="s">
        <v>23</v>
      </c>
      <c r="D21" s="4">
        <f>4200/3</f>
        <v>1400</v>
      </c>
      <c r="E21" s="4">
        <f>D21*2</f>
        <v>2800</v>
      </c>
      <c r="F21" s="4">
        <f>D21*3</f>
        <v>4200</v>
      </c>
    </row>
    <row r="22" spans="1:6" x14ac:dyDescent="0.25">
      <c r="B22" t="s">
        <v>22</v>
      </c>
      <c r="C22" s="2" t="s">
        <v>23</v>
      </c>
      <c r="D22" s="4">
        <f>6000/3</f>
        <v>2000</v>
      </c>
      <c r="E22" s="4">
        <f>D22*2</f>
        <v>4000</v>
      </c>
      <c r="F22" s="4">
        <f>D22*3</f>
        <v>6000</v>
      </c>
    </row>
    <row r="23" spans="1:6" x14ac:dyDescent="0.25">
      <c r="C23" s="2"/>
      <c r="D23" s="9" t="s">
        <v>25</v>
      </c>
      <c r="E23" s="9" t="s">
        <v>25</v>
      </c>
      <c r="F23" s="9" t="s">
        <v>25</v>
      </c>
    </row>
    <row r="24" spans="1:6" x14ac:dyDescent="0.25">
      <c r="C24" s="2"/>
      <c r="D24" s="12">
        <f>(D21*'Material Cost'!$B$9)+ (D22*'Material Cost'!$B$10)</f>
        <v>1250</v>
      </c>
      <c r="E24" s="12">
        <f>(E21*'Material Cost'!$B$9)+ (E22*'Material Cost'!$B$10)</f>
        <v>2500</v>
      </c>
      <c r="F24" s="12">
        <f>(F21*'Material Cost'!$B$9)+ (F22*'Material Cost'!$B$10)</f>
        <v>3750</v>
      </c>
    </row>
    <row r="25" spans="1:6" x14ac:dyDescent="0.25">
      <c r="C25" s="2"/>
      <c r="D25" s="12"/>
      <c r="E25" s="12"/>
      <c r="F25" s="12"/>
    </row>
    <row r="26" spans="1:6" x14ac:dyDescent="0.25">
      <c r="A26" s="3" t="s">
        <v>52</v>
      </c>
      <c r="C26" s="11">
        <f>'Material Cost'!B14</f>
        <v>4983</v>
      </c>
      <c r="D26" s="12"/>
      <c r="E26" s="12"/>
      <c r="F26" s="12"/>
    </row>
    <row r="27" spans="1:6" ht="15.75" thickBot="1" x14ac:dyDescent="0.3">
      <c r="C27" s="2"/>
      <c r="D27" s="4"/>
      <c r="E27" s="4"/>
    </row>
    <row r="28" spans="1:6" ht="24.95" customHeight="1" x14ac:dyDescent="0.3">
      <c r="B28" s="17" t="s">
        <v>45</v>
      </c>
      <c r="C28" s="18" t="s">
        <v>44</v>
      </c>
      <c r="D28" s="4"/>
      <c r="E28" s="4"/>
    </row>
    <row r="29" spans="1:6" ht="24.95" customHeight="1" x14ac:dyDescent="0.3">
      <c r="B29" s="19" t="s">
        <v>47</v>
      </c>
      <c r="C29" s="20">
        <f>E18+C26</f>
        <v>15685.38</v>
      </c>
      <c r="D29" s="4"/>
      <c r="E29" s="4"/>
    </row>
    <row r="30" spans="1:6" ht="24.95" customHeight="1" x14ac:dyDescent="0.3">
      <c r="B30" s="19" t="s">
        <v>38</v>
      </c>
      <c r="C30" s="20">
        <f>E18+D24+C26</f>
        <v>16935.379999999997</v>
      </c>
      <c r="D30" s="4"/>
      <c r="E30" s="4"/>
    </row>
    <row r="31" spans="1:6" ht="24.95" customHeight="1" x14ac:dyDescent="0.3">
      <c r="B31" s="19" t="s">
        <v>42</v>
      </c>
      <c r="C31" s="20">
        <f>E18+E24+C26</f>
        <v>18185.379999999997</v>
      </c>
      <c r="D31" s="4"/>
      <c r="E31" s="4"/>
    </row>
    <row r="32" spans="1:6" ht="24.95" customHeight="1" thickBot="1" x14ac:dyDescent="0.35">
      <c r="B32" s="21" t="s">
        <v>43</v>
      </c>
      <c r="C32" s="22">
        <f>E18+F24+C26</f>
        <v>19435.379999999997</v>
      </c>
      <c r="D32" s="4"/>
      <c r="E32" s="4"/>
    </row>
    <row r="34" spans="2:3" ht="30.75" customHeight="1" x14ac:dyDescent="0.25">
      <c r="B34" s="30" t="s">
        <v>51</v>
      </c>
      <c r="C34" s="30"/>
    </row>
  </sheetData>
  <sheetProtection password="B874" sheet="1" objects="1" scenarios="1"/>
  <mergeCells count="2">
    <mergeCell ref="D12:E12"/>
    <mergeCell ref="B34:C34"/>
  </mergeCells>
  <pageMargins left="0.7" right="0.7" top="0.75" bottom="0.75" header="0.3" footer="0.3"/>
  <pageSetup scale="71" orientation="portrait" horizontalDpi="1200" verticalDpi="1200" r:id="rId1"/>
  <headerFooter>
    <oddHeader xml:space="preserve">&amp;CMAS CONSTRUCTION COST CALCULATOR
</oddHeader>
    <oddFooter xml:space="preserve">&amp;L&amp;F&amp;C&amp;D&amp;RMAS PROPRIETARY, ALL RIGHTS RESERVED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indowProtection="1" zoomScaleNormal="100" workbookViewId="0">
      <selection activeCell="E9" sqref="E9"/>
    </sheetView>
  </sheetViews>
  <sheetFormatPr defaultRowHeight="15" x14ac:dyDescent="0.25"/>
  <cols>
    <col min="1" max="1" width="54.140625" customWidth="1"/>
    <col min="2" max="2" width="11.42578125" style="10" customWidth="1"/>
  </cols>
  <sheetData>
    <row r="1" spans="1:2" ht="18.75" x14ac:dyDescent="0.3">
      <c r="A1" s="1" t="s">
        <v>2</v>
      </c>
    </row>
    <row r="2" spans="1:2" ht="27" customHeight="1" x14ac:dyDescent="0.25">
      <c r="A2" s="25" t="s">
        <v>9</v>
      </c>
      <c r="B2" s="28" t="s">
        <v>35</v>
      </c>
    </row>
    <row r="3" spans="1:2" ht="24.95" customHeight="1" x14ac:dyDescent="0.25">
      <c r="A3" s="26" t="s">
        <v>26</v>
      </c>
      <c r="B3" s="23">
        <v>85</v>
      </c>
    </row>
    <row r="4" spans="1:2" ht="24.95" customHeight="1" x14ac:dyDescent="0.25">
      <c r="A4" s="26" t="s">
        <v>27</v>
      </c>
      <c r="B4" s="23">
        <v>90</v>
      </c>
    </row>
    <row r="5" spans="1:2" ht="24.95" customHeight="1" x14ac:dyDescent="0.25">
      <c r="A5" s="26" t="s">
        <v>28</v>
      </c>
      <c r="B5" s="23">
        <v>0.23</v>
      </c>
    </row>
    <row r="6" spans="1:2" ht="24.95" customHeight="1" x14ac:dyDescent="0.25">
      <c r="A6" s="26" t="s">
        <v>29</v>
      </c>
      <c r="B6" s="23">
        <v>0.35</v>
      </c>
    </row>
    <row r="7" spans="1:2" ht="24.95" customHeight="1" x14ac:dyDescent="0.25">
      <c r="A7" s="26" t="s">
        <v>30</v>
      </c>
      <c r="B7" s="23">
        <v>0.04</v>
      </c>
    </row>
    <row r="8" spans="1:2" ht="24.95" customHeight="1" x14ac:dyDescent="0.25">
      <c r="A8" s="26" t="s">
        <v>31</v>
      </c>
      <c r="B8" s="23">
        <v>0.23</v>
      </c>
    </row>
    <row r="9" spans="1:2" ht="24.95" customHeight="1" x14ac:dyDescent="0.25">
      <c r="A9" s="26" t="s">
        <v>32</v>
      </c>
      <c r="B9" s="23">
        <v>0.55000000000000004</v>
      </c>
    </row>
    <row r="10" spans="1:2" ht="24.95" customHeight="1" x14ac:dyDescent="0.25">
      <c r="A10" s="26" t="s">
        <v>33</v>
      </c>
      <c r="B10" s="23">
        <v>0.24</v>
      </c>
    </row>
    <row r="11" spans="1:2" ht="24.95" customHeight="1" x14ac:dyDescent="0.25">
      <c r="A11" s="26" t="s">
        <v>34</v>
      </c>
      <c r="B11" s="23">
        <v>2</v>
      </c>
    </row>
    <row r="12" spans="1:2" x14ac:dyDescent="0.25">
      <c r="A12" s="26"/>
      <c r="B12" s="27"/>
    </row>
    <row r="13" spans="1:2" x14ac:dyDescent="0.25">
      <c r="A13" s="26" t="s">
        <v>49</v>
      </c>
      <c r="B13" s="27">
        <v>2487</v>
      </c>
    </row>
    <row r="14" spans="1:2" x14ac:dyDescent="0.25">
      <c r="A14" s="26" t="s">
        <v>50</v>
      </c>
      <c r="B14" s="27">
        <v>4983</v>
      </c>
    </row>
    <row r="16" spans="1:2" x14ac:dyDescent="0.25">
      <c r="A16" s="24" t="s">
        <v>48</v>
      </c>
    </row>
    <row r="18" spans="1:2" ht="46.5" customHeight="1" x14ac:dyDescent="0.25">
      <c r="A18" s="30" t="s">
        <v>51</v>
      </c>
      <c r="B18" s="30"/>
    </row>
  </sheetData>
  <sheetProtection password="B874" sheet="1" objects="1" scenarios="1"/>
  <mergeCells count="1">
    <mergeCell ref="A18:B18"/>
  </mergeCells>
  <pageMargins left="0.7" right="0.7" top="0.75" bottom="0.75" header="0.3" footer="0.3"/>
  <pageSetup orientation="portrait" horizontalDpi="1200" verticalDpi="1200" r:id="rId1"/>
  <headerFooter>
    <oddFooter xml:space="preserve">&amp;L&amp;F&amp;C&amp;D&amp;RMAS PROPRIETARY, ALL RIGHTS RESERVED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MAS-570</vt:lpstr>
      <vt:lpstr>MAS-1300</vt:lpstr>
      <vt:lpstr>Material Cost</vt:lpstr>
      <vt:lpstr>'MAS-1300'!Print_Area</vt:lpstr>
      <vt:lpstr>'MAS-570'!Print_Area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</dc:creator>
  <cp:lastModifiedBy>Scott</cp:lastModifiedBy>
  <cp:lastPrinted>2012-06-24T19:33:53Z</cp:lastPrinted>
  <dcterms:created xsi:type="dcterms:W3CDTF">2012-06-18T02:18:25Z</dcterms:created>
  <dcterms:modified xsi:type="dcterms:W3CDTF">2012-06-24T19:34:10Z</dcterms:modified>
</cp:coreProperties>
</file>